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7" windowHeight="8192" tabRatio="338" activeTab="0"/>
  </bookViews>
  <sheets>
    <sheet name="Tabella1" sheetId="1" r:id="rId1"/>
    <sheet name="Tabella2" sheetId="2" r:id="rId2"/>
    <sheet name="Tabell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Colangelo</author>
  </authors>
  <commentList>
    <comment ref="A15" authorId="0">
      <text>
        <r>
          <rPr>
            <b/>
            <sz val="8"/>
            <rFont val="Tahoma"/>
            <family val="0"/>
          </rPr>
          <t>2 ore per classe sia nel TP che nel TN (1 docente ogni 9 classi)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2 ore per classe sia nel TP che nel TN (1 docente ogni 9 classi)</t>
        </r>
        <r>
          <rPr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rFont val="Tahoma"/>
            <family val="0"/>
          </rPr>
          <t>2 ore per classe sia nel TP che nel TN (1 docente ogni 9 classi)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2 ore per classe sia nel TP che nel TN (1 docente ogni 9 classi)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15 ore per classe nel TP (1 docente ogni classe);
9 ore per classe nel TN (1 docente ogni 2 classi)</t>
        </r>
        <r>
          <rPr>
            <sz val="8"/>
            <rFont val="Tahoma"/>
            <family val="0"/>
          </rPr>
          <t xml:space="preserve">
</t>
        </r>
      </text>
    </comment>
    <comment ref="A20" authorId="0">
      <text>
        <r>
          <rPr>
            <b/>
            <sz val="8"/>
            <rFont val="Tahoma"/>
            <family val="0"/>
          </rPr>
          <t>9 ore per classe nel TP (1 docente ogni 2 classi);
6 ore per classe nel TN (1 docente ogni 3 classi)</t>
        </r>
        <r>
          <rPr>
            <sz val="8"/>
            <rFont val="Tahoma"/>
            <family val="0"/>
          </rPr>
          <t xml:space="preserve">
</t>
        </r>
      </text>
    </comment>
    <comment ref="A21" authorId="0">
      <text>
        <r>
          <rPr>
            <b/>
            <sz val="8"/>
            <rFont val="Tahoma"/>
            <family val="0"/>
          </rPr>
          <t>3 ore per classe sia nel TP che nel TN (1 docente ogni 6 classi)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2 ore per classe sia nel TP che nel TN (1 docente ogni 9 classi)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<sst xmlns="http://schemas.openxmlformats.org/spreadsheetml/2006/main" count="50" uniqueCount="30">
  <si>
    <t>N. classi</t>
  </si>
  <si>
    <t>a tempo prolungato</t>
  </si>
  <si>
    <t>a tempo normale</t>
  </si>
  <si>
    <t>I</t>
  </si>
  <si>
    <t>II</t>
  </si>
  <si>
    <t>III</t>
  </si>
  <si>
    <t>Totale classi</t>
  </si>
  <si>
    <t>Per tempo prolungato</t>
  </si>
  <si>
    <t>Per tempo normale</t>
  </si>
  <si>
    <t>Totale organico</t>
  </si>
  <si>
    <t>Posti</t>
  </si>
  <si>
    <t>ore residue</t>
  </si>
  <si>
    <t>A028</t>
  </si>
  <si>
    <t>A030</t>
  </si>
  <si>
    <t>A032</t>
  </si>
  <si>
    <t>A033</t>
  </si>
  <si>
    <t>A043</t>
  </si>
  <si>
    <t>A059</t>
  </si>
  <si>
    <t>A345 (inglese)</t>
  </si>
  <si>
    <t>Docenti teorici con le regole attuali (*)</t>
  </si>
  <si>
    <t>ore residue (**)</t>
  </si>
  <si>
    <t>(**) Le ore residue totali, con le attuali regole,  sono calcolate considerando la riconduzione a 18 ore delle cattedre di TP di A028, A030, A032 e A345 e le eventuali cattedre miste (TP+TN).</t>
  </si>
  <si>
    <t>Scuola media:</t>
  </si>
  <si>
    <t>Simulazione effettuata sulla base di quanto indicato all'art. 5 del regolamento</t>
  </si>
  <si>
    <t>Docenti assegnati con i nuovi regolamenti</t>
  </si>
  <si>
    <t>Ax45 (II lingua)</t>
  </si>
  <si>
    <t>Il calcolo è effettuato sulla base degli schemi di regolamento approvati in prima lettura dal Governo il 18 dicembre 2008 e della circolare sulle iscrizioni. 
Si tratta di una prima simulazione che potrà subire aggiornamenti a seguito di ulteriori provvedimenti del Ministero ed in particolare una volta nota la circolare sugli organici.</t>
  </si>
  <si>
    <t>Inserire i dati relativi al singolo organico di scuola media nelle caselle verdi:</t>
  </si>
  <si>
    <t xml:space="preserve">Simulazione organico a.s. 2009/2010 scuola secondaria di primo grado sulla base di quanto stabilito dai "regolamenti Gelmini" </t>
  </si>
  <si>
    <t>(*) Nell'elaborazione dell'organico con le attuali regole non è stato preso in considerazione il caso delle classi che avevano già il bilinguismo e si è assunto che tutte le classi avessero inglese come prima lingua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</si>
</sst>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0">
    <font>
      <sz val="10"/>
      <name val="DejaVu Sans"/>
      <family val="2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DejaVu Sans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b/>
      <sz val="8"/>
      <name val="DejaVu Sans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13" fillId="11" borderId="3" applyNumberFormat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3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4" fillId="18" borderId="11" xfId="0" applyFont="1" applyFill="1" applyBorder="1" applyAlignment="1" applyProtection="1">
      <alignment horizontal="center" vertical="center" wrapText="1"/>
      <protection locked="0"/>
    </xf>
    <xf numFmtId="0" fontId="24" fillId="18" borderId="12" xfId="0" applyFont="1" applyFill="1" applyBorder="1" applyAlignment="1" applyProtection="1">
      <alignment horizontal="center" vertical="center" wrapText="1"/>
      <protection locked="0"/>
    </xf>
    <xf numFmtId="0" fontId="24" fillId="18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16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/>
      <protection/>
    </xf>
    <xf numFmtId="0" fontId="1" fillId="19" borderId="18" xfId="0" applyFont="1" applyFill="1" applyBorder="1" applyAlignment="1" applyProtection="1">
      <alignment horizontal="center"/>
      <protection locked="0"/>
    </xf>
    <xf numFmtId="0" fontId="1" fillId="19" borderId="19" xfId="0" applyFont="1" applyFill="1" applyBorder="1" applyAlignment="1" applyProtection="1">
      <alignment horizontal="center"/>
      <protection locked="0"/>
    </xf>
    <xf numFmtId="0" fontId="23" fillId="0" borderId="20" xfId="0" applyFont="1" applyBorder="1" applyAlignment="1" applyProtection="1">
      <alignment horizontal="center" wrapText="1"/>
      <protection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 horizontal="center" wrapText="1"/>
      <protection/>
    </xf>
    <xf numFmtId="0" fontId="22" fillId="20" borderId="18" xfId="0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0" fontId="23" fillId="0" borderId="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 wrapText="1"/>
      <protection/>
    </xf>
    <xf numFmtId="0" fontId="25" fillId="0" borderId="25" xfId="0" applyFont="1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0" fontId="26" fillId="3" borderId="26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6" fillId="3" borderId="27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wrapText="1"/>
      <protection/>
    </xf>
    <xf numFmtId="0" fontId="22" fillId="0" borderId="17" xfId="0" applyFont="1" applyBorder="1" applyAlignment="1" applyProtection="1">
      <alignment vertical="center" wrapText="1"/>
      <protection/>
    </xf>
    <xf numFmtId="0" fontId="22" fillId="20" borderId="19" xfId="0" applyFont="1" applyFill="1" applyBorder="1" applyAlignment="1" applyProtection="1">
      <alignment horizontal="center"/>
      <protection/>
    </xf>
    <xf numFmtId="0" fontId="22" fillId="0" borderId="28" xfId="0" applyFont="1" applyFill="1" applyBorder="1" applyAlignment="1" applyProtection="1">
      <alignment vertical="center" wrapText="1"/>
      <protection/>
    </xf>
    <xf numFmtId="0" fontId="25" fillId="0" borderId="29" xfId="0" applyFont="1" applyBorder="1" applyAlignment="1" applyProtection="1">
      <alignment horizontal="center" vertical="center"/>
      <protection/>
    </xf>
    <xf numFmtId="0" fontId="0" fillId="0" borderId="30" xfId="0" applyBorder="1" applyAlignment="1">
      <alignment/>
    </xf>
    <xf numFmtId="0" fontId="25" fillId="0" borderId="31" xfId="0" applyFont="1" applyBorder="1" applyAlignment="1" applyProtection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342900</xdr:colOff>
      <xdr:row>0</xdr:row>
      <xdr:rowOff>47625</xdr:rowOff>
    </xdr:from>
    <xdr:to>
      <xdr:col>0</xdr:col>
      <xdr:colOff>1047750</xdr:colOff>
      <xdr:row>0</xdr:row>
      <xdr:rowOff>590550</xdr:rowOff>
    </xdr:to>
    <xdr:pic>
      <xdr:nvPicPr>
        <xdr:cNvPr id="1" name="Immagine 1" descr="FLC 105x80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7625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B5" sqref="B5:G5"/>
    </sheetView>
  </sheetViews>
  <sheetFormatPr defaultColWidth="10.00390625" defaultRowHeight="12.75"/>
  <cols>
    <col min="1" max="1" width="16.625" style="2" customWidth="1"/>
    <col min="2" max="2" width="10.625" style="2" customWidth="1"/>
    <col min="3" max="3" width="9.50390625" style="2" customWidth="1"/>
    <col min="4" max="4" width="8.00390625" style="2" customWidth="1"/>
    <col min="5" max="5" width="9.50390625" style="2" customWidth="1"/>
    <col min="6" max="6" width="8.25390625" style="2" customWidth="1"/>
    <col min="7" max="7" width="10.00390625" style="2" customWidth="1"/>
    <col min="8" max="16384" width="10.00390625" style="2" customWidth="1"/>
  </cols>
  <sheetData>
    <row r="1" spans="1:7" ht="48.75" customHeight="1">
      <c r="A1" s="1"/>
      <c r="B1" s="45" t="s">
        <v>28</v>
      </c>
      <c r="C1" s="45"/>
      <c r="D1" s="45"/>
      <c r="E1" s="45"/>
      <c r="F1" s="45"/>
      <c r="G1" s="45"/>
    </row>
    <row r="2" spans="1:7" ht="15" customHeight="1">
      <c r="A2" s="1"/>
      <c r="B2" s="23"/>
      <c r="C2" s="23"/>
      <c r="D2" s="23"/>
      <c r="E2" s="23"/>
      <c r="F2" s="23"/>
      <c r="G2" s="23"/>
    </row>
    <row r="3" spans="1:7" ht="82.5" customHeight="1" thickBot="1">
      <c r="A3" s="24" t="s">
        <v>26</v>
      </c>
      <c r="B3" s="24"/>
      <c r="C3" s="24"/>
      <c r="D3" s="24"/>
      <c r="E3" s="24"/>
      <c r="F3" s="24"/>
      <c r="G3" s="24"/>
    </row>
    <row r="4" spans="1:7" ht="28.5" customHeight="1" thickBot="1">
      <c r="A4" s="25" t="s">
        <v>27</v>
      </c>
      <c r="B4" s="26"/>
      <c r="C4" s="26"/>
      <c r="D4" s="26"/>
      <c r="E4" s="26"/>
      <c r="F4" s="26"/>
      <c r="G4" s="27"/>
    </row>
    <row r="5" spans="1:7" ht="23.25" customHeight="1" thickBot="1">
      <c r="A5" s="3" t="s">
        <v>22</v>
      </c>
      <c r="B5" s="4"/>
      <c r="C5" s="5"/>
      <c r="D5" s="5"/>
      <c r="E5" s="5"/>
      <c r="F5" s="5"/>
      <c r="G5" s="6"/>
    </row>
    <row r="6" spans="1:7" ht="25.5">
      <c r="A6" s="7" t="s">
        <v>0</v>
      </c>
      <c r="B6" s="8" t="s">
        <v>1</v>
      </c>
      <c r="C6" s="9" t="s">
        <v>2</v>
      </c>
      <c r="D6" s="28"/>
      <c r="E6" s="28"/>
      <c r="F6" s="28"/>
      <c r="G6" s="29"/>
    </row>
    <row r="7" spans="1:7" ht="12.75">
      <c r="A7" s="10" t="s">
        <v>3</v>
      </c>
      <c r="B7" s="11"/>
      <c r="C7" s="12"/>
      <c r="D7" s="28"/>
      <c r="E7" s="28"/>
      <c r="F7" s="28"/>
      <c r="G7" s="29"/>
    </row>
    <row r="8" spans="1:7" ht="12.75">
      <c r="A8" s="10" t="s">
        <v>4</v>
      </c>
      <c r="B8" s="11"/>
      <c r="C8" s="12"/>
      <c r="D8" s="28"/>
      <c r="E8" s="28"/>
      <c r="F8" s="28"/>
      <c r="G8" s="29"/>
    </row>
    <row r="9" spans="1:7" ht="12.75">
      <c r="A9" s="10" t="s">
        <v>5</v>
      </c>
      <c r="B9" s="11"/>
      <c r="C9" s="12"/>
      <c r="D9" s="28"/>
      <c r="E9" s="28"/>
      <c r="F9" s="28"/>
      <c r="G9" s="29"/>
    </row>
    <row r="10" spans="1:7" ht="16.5" thickBot="1">
      <c r="A10" s="13" t="s">
        <v>6</v>
      </c>
      <c r="B10" s="14">
        <f>SUM(B7:B9)</f>
        <v>0</v>
      </c>
      <c r="C10" s="15">
        <f>SUM(C7:C9)</f>
        <v>0</v>
      </c>
      <c r="D10" s="28"/>
      <c r="E10" s="28"/>
      <c r="F10" s="28"/>
      <c r="G10" s="29"/>
    </row>
    <row r="11" spans="1:7" ht="15.75">
      <c r="A11" s="30"/>
      <c r="B11" s="16"/>
      <c r="C11" s="16"/>
      <c r="D11" s="28"/>
      <c r="E11" s="28"/>
      <c r="F11" s="28"/>
      <c r="G11" s="29"/>
    </row>
    <row r="12" spans="1:7" ht="18">
      <c r="A12" s="31" t="s">
        <v>24</v>
      </c>
      <c r="B12" s="17"/>
      <c r="C12" s="17"/>
      <c r="D12" s="17"/>
      <c r="E12" s="17"/>
      <c r="F12" s="17"/>
      <c r="G12" s="32"/>
    </row>
    <row r="13" spans="1:7" ht="24" customHeight="1">
      <c r="A13" s="33" t="s">
        <v>23</v>
      </c>
      <c r="B13" s="18" t="s">
        <v>7</v>
      </c>
      <c r="C13" s="18"/>
      <c r="D13" s="18" t="s">
        <v>8</v>
      </c>
      <c r="E13" s="18"/>
      <c r="F13" s="18" t="s">
        <v>9</v>
      </c>
      <c r="G13" s="34"/>
    </row>
    <row r="14" spans="1:7" ht="34.5" customHeight="1">
      <c r="A14" s="35"/>
      <c r="B14" s="19" t="s">
        <v>10</v>
      </c>
      <c r="C14" s="20" t="s">
        <v>11</v>
      </c>
      <c r="D14" s="19" t="s">
        <v>10</v>
      </c>
      <c r="E14" s="20" t="s">
        <v>11</v>
      </c>
      <c r="F14" s="19" t="s">
        <v>10</v>
      </c>
      <c r="G14" s="36" t="s">
        <v>11</v>
      </c>
    </row>
    <row r="15" spans="1:7" ht="12.75" customHeight="1">
      <c r="A15" s="37" t="s">
        <v>12</v>
      </c>
      <c r="B15" s="21">
        <f>INT($B$10/9)</f>
        <v>0</v>
      </c>
      <c r="C15" s="21">
        <f>$B$10*2-$B15*18</f>
        <v>0</v>
      </c>
      <c r="D15" s="21">
        <f>INT($C$10/9)</f>
        <v>0</v>
      </c>
      <c r="E15" s="21">
        <f>$C$10*2-$D15*18</f>
        <v>0</v>
      </c>
      <c r="F15" s="21">
        <f aca="true" t="shared" si="0" ref="F15:F22">B15+D15+IF((C15+E15)&gt;17,INT((C15+E15)/18),0)</f>
        <v>0</v>
      </c>
      <c r="G15" s="38">
        <f aca="true" t="shared" si="1" ref="G15:G22">IF((C15+E15)&gt;17,(C15+E15)-(F15-B15-D15)*18,C15+E15)</f>
        <v>0</v>
      </c>
    </row>
    <row r="16" spans="1:7" ht="12.75" customHeight="1">
      <c r="A16" s="37" t="s">
        <v>13</v>
      </c>
      <c r="B16" s="21">
        <f>INT($B$10/9)</f>
        <v>0</v>
      </c>
      <c r="C16" s="21">
        <f>$B$10*2-$B16*18</f>
        <v>0</v>
      </c>
      <c r="D16" s="21">
        <f>INT($C$10/9)</f>
        <v>0</v>
      </c>
      <c r="E16" s="21">
        <f>$C$10*2-$D16*18</f>
        <v>0</v>
      </c>
      <c r="F16" s="21">
        <f t="shared" si="0"/>
        <v>0</v>
      </c>
      <c r="G16" s="38">
        <f t="shared" si="1"/>
        <v>0</v>
      </c>
    </row>
    <row r="17" spans="1:7" ht="12.75" customHeight="1">
      <c r="A17" s="37" t="s">
        <v>14</v>
      </c>
      <c r="B17" s="21">
        <f>INT($B$10/9)</f>
        <v>0</v>
      </c>
      <c r="C17" s="21">
        <f>$B$10*2-$B17*18</f>
        <v>0</v>
      </c>
      <c r="D17" s="21">
        <f>INT($C$10/9)</f>
        <v>0</v>
      </c>
      <c r="E17" s="21">
        <f>$C$10*2-$D17*18</f>
        <v>0</v>
      </c>
      <c r="F17" s="21">
        <f t="shared" si="0"/>
        <v>0</v>
      </c>
      <c r="G17" s="38">
        <f t="shared" si="1"/>
        <v>0</v>
      </c>
    </row>
    <row r="18" spans="1:7" ht="12.75" customHeight="1">
      <c r="A18" s="37" t="s">
        <v>15</v>
      </c>
      <c r="B18" s="21">
        <f>INT($B$10/9)</f>
        <v>0</v>
      </c>
      <c r="C18" s="21">
        <f>$B$10*2-$B18*18</f>
        <v>0</v>
      </c>
      <c r="D18" s="21">
        <f>INT($C$10/9)</f>
        <v>0</v>
      </c>
      <c r="E18" s="21">
        <f>$C$10*2-$D18*18</f>
        <v>0</v>
      </c>
      <c r="F18" s="21">
        <f t="shared" si="0"/>
        <v>0</v>
      </c>
      <c r="G18" s="38">
        <f t="shared" si="1"/>
        <v>0</v>
      </c>
    </row>
    <row r="19" spans="1:7" ht="12.75" customHeight="1">
      <c r="A19" s="37" t="s">
        <v>16</v>
      </c>
      <c r="B19" s="21">
        <f>B10</f>
        <v>0</v>
      </c>
      <c r="C19" s="21">
        <v>0</v>
      </c>
      <c r="D19" s="21">
        <f>INT(C10/2)</f>
        <v>0</v>
      </c>
      <c r="E19" s="21">
        <f>C10*9-D19*18</f>
        <v>0</v>
      </c>
      <c r="F19" s="21">
        <f t="shared" si="0"/>
        <v>0</v>
      </c>
      <c r="G19" s="38">
        <f t="shared" si="1"/>
        <v>0</v>
      </c>
    </row>
    <row r="20" spans="1:7" ht="12.75" customHeight="1">
      <c r="A20" s="37" t="s">
        <v>17</v>
      </c>
      <c r="B20" s="21">
        <f>INT(B10/2)</f>
        <v>0</v>
      </c>
      <c r="C20" s="21">
        <f>B10*9-B20*18</f>
        <v>0</v>
      </c>
      <c r="D20" s="21">
        <f>INT(C10/3)</f>
        <v>0</v>
      </c>
      <c r="E20" s="21">
        <f>C10*6-D20*18</f>
        <v>0</v>
      </c>
      <c r="F20" s="21">
        <f t="shared" si="0"/>
        <v>0</v>
      </c>
      <c r="G20" s="38">
        <f t="shared" si="1"/>
        <v>0</v>
      </c>
    </row>
    <row r="21" spans="1:7" ht="12.75" customHeight="1">
      <c r="A21" s="37" t="s">
        <v>18</v>
      </c>
      <c r="B21" s="21">
        <f>INT(B10/6)</f>
        <v>0</v>
      </c>
      <c r="C21" s="21">
        <f>B10*3-B21*18</f>
        <v>0</v>
      </c>
      <c r="D21" s="21">
        <f>INT(C10/6)</f>
        <v>0</v>
      </c>
      <c r="E21" s="21">
        <f>C10*3-D21*18</f>
        <v>0</v>
      </c>
      <c r="F21" s="21">
        <f t="shared" si="0"/>
        <v>0</v>
      </c>
      <c r="G21" s="38">
        <f t="shared" si="1"/>
        <v>0</v>
      </c>
    </row>
    <row r="22" spans="1:7" ht="13.5">
      <c r="A22" s="37" t="s">
        <v>25</v>
      </c>
      <c r="B22" s="21">
        <f>INT(B10/9)</f>
        <v>0</v>
      </c>
      <c r="C22" s="21">
        <f>B10*2-B22*18</f>
        <v>0</v>
      </c>
      <c r="D22" s="21">
        <f>INT(C10/9)</f>
        <v>0</v>
      </c>
      <c r="E22" s="21">
        <f>C10*2-D22*18</f>
        <v>0</v>
      </c>
      <c r="F22" s="21">
        <f t="shared" si="0"/>
        <v>0</v>
      </c>
      <c r="G22" s="38">
        <f t="shared" si="1"/>
        <v>0</v>
      </c>
    </row>
    <row r="23" spans="1:7" ht="13.5">
      <c r="A23" s="39"/>
      <c r="B23" s="28"/>
      <c r="C23" s="28"/>
      <c r="D23" s="28"/>
      <c r="E23" s="28"/>
      <c r="F23" s="28"/>
      <c r="G23" s="29"/>
    </row>
    <row r="24" spans="1:7" ht="18">
      <c r="A24" s="40" t="s">
        <v>19</v>
      </c>
      <c r="B24" s="22"/>
      <c r="C24" s="22"/>
      <c r="D24" s="22"/>
      <c r="E24" s="22"/>
      <c r="F24" s="22"/>
      <c r="G24" s="41"/>
    </row>
    <row r="25" spans="1:7" ht="24" customHeight="1">
      <c r="A25" s="42"/>
      <c r="B25" s="18" t="s">
        <v>7</v>
      </c>
      <c r="C25" s="18"/>
      <c r="D25" s="18" t="s">
        <v>8</v>
      </c>
      <c r="E25" s="18"/>
      <c r="F25" s="18" t="s">
        <v>9</v>
      </c>
      <c r="G25" s="34"/>
    </row>
    <row r="26" spans="1:7" ht="27">
      <c r="A26" s="43"/>
      <c r="B26" s="19" t="s">
        <v>10</v>
      </c>
      <c r="C26" s="20" t="s">
        <v>11</v>
      </c>
      <c r="D26" s="19" t="s">
        <v>10</v>
      </c>
      <c r="E26" s="20" t="s">
        <v>11</v>
      </c>
      <c r="F26" s="19" t="s">
        <v>10</v>
      </c>
      <c r="G26" s="36" t="s">
        <v>20</v>
      </c>
    </row>
    <row r="27" spans="1:7" ht="12.75" customHeight="1">
      <c r="A27" s="37" t="s">
        <v>12</v>
      </c>
      <c r="B27" s="21">
        <f>INT(($B$7*2+$B$8*3+$B$9*3)/16)</f>
        <v>0</v>
      </c>
      <c r="C27" s="21">
        <f>($B$7*2+$B$8*3+$B$9*3)-$B27*16</f>
        <v>0</v>
      </c>
      <c r="D27" s="21">
        <f>INT($C$10/9)</f>
        <v>0</v>
      </c>
      <c r="E27" s="21">
        <f>$C$10*2-$D27*18</f>
        <v>0</v>
      </c>
      <c r="F27" s="21">
        <f>IF(IF(B27*2&gt;0,IF((C27+E27)-B27*2&gt;0,(C27+E27)-B27*2,0),(C27+E27))&gt;17,B27+D27+1,B27+D27)</f>
        <v>0</v>
      </c>
      <c r="G27" s="38">
        <f>IF(IF(B27*2&gt;0,IF((C27+E27)-B27*2&gt;0,(C27+E27)-B27*2,0),(C27+E27))&gt;17,IF(B27*2&gt;0,IF((C27+E27)-B27*2&gt;0,(C27+E27)-B27*2,0),(C27+E27))-18,IF(B27*2&gt;0,IF((C27+E27)-B27*2&gt;0,(C27+E27)-B27*2,0),(C27+E27)))</f>
        <v>0</v>
      </c>
    </row>
    <row r="28" spans="1:7" ht="13.5" customHeight="1">
      <c r="A28" s="37" t="s">
        <v>13</v>
      </c>
      <c r="B28" s="21">
        <f>INT(($B$7*3+$B$8*3+$B$9*2)/16)</f>
        <v>0</v>
      </c>
      <c r="C28" s="21">
        <f>($B$7*3+$B$8*3+$B$9*2)-$B28*16</f>
        <v>0</v>
      </c>
      <c r="D28" s="21">
        <f>INT($C$10/9)</f>
        <v>0</v>
      </c>
      <c r="E28" s="21">
        <f>$C$10*2-$D28*18</f>
        <v>0</v>
      </c>
      <c r="F28" s="21">
        <f>IF(IF(B28*2&gt;0,IF((C28+E28)-B28*2&gt;0,(C28+E28)-B28*2,0),(C28+E28))&gt;17,B28+D28+1,B28+D28)</f>
        <v>0</v>
      </c>
      <c r="G28" s="38">
        <f>IF(IF(B28*2&gt;0,IF((C28+E28)-B28*2&gt;0,(C28+E28)-B28*2,0),(C28+E28))&gt;17,IF(B28*2&gt;0,IF((C28+E28)-B28*2&gt;0,(C28+E28)-B28*2,0),(C28+E28))-18,IF(B28*2&gt;0,IF((C28+E28)-B28*2&gt;0,(C28+E28)-B28*2,0),(C28+E28)))</f>
        <v>0</v>
      </c>
    </row>
    <row r="29" spans="1:7" ht="13.5" customHeight="1">
      <c r="A29" s="37" t="s">
        <v>14</v>
      </c>
      <c r="B29" s="21">
        <f>INT(($B$7*3+$B$8*2+$B$9*3)/16)</f>
        <v>0</v>
      </c>
      <c r="C29" s="21">
        <f>($B$7*3+$B$8*2+$B$9*3)-$B29*16</f>
        <v>0</v>
      </c>
      <c r="D29" s="21">
        <f>INT($C$10/9)</f>
        <v>0</v>
      </c>
      <c r="E29" s="21">
        <f>$C$10*2-$D29*18</f>
        <v>0</v>
      </c>
      <c r="F29" s="21">
        <f>IF(IF(B29*2&gt;0,IF((C29+E29)-B29*2&gt;0,(C29+E29)-B29*2,0),(C29+E29))&gt;17,B29+D29+1,B29+D29)</f>
        <v>0</v>
      </c>
      <c r="G29" s="38">
        <f>IF(IF(B29*2&gt;0,IF((C29+E29)-B29*2&gt;0,(C29+E29)-B29*2,0),(C29+E29))&gt;17,IF(B29*2&gt;0,IF((C29+E29)-B29*2&gt;0,(C29+E29)-B29*2,0),(C29+E29))-18,IF(B29*2&gt;0,IF((C29+E29)-B29*2&gt;0,(C29+E29)-B29*2,0),(C29+E29)))</f>
        <v>0</v>
      </c>
    </row>
    <row r="30" spans="1:7" ht="13.5" customHeight="1">
      <c r="A30" s="37" t="s">
        <v>15</v>
      </c>
      <c r="B30" s="21">
        <f>INT($B$10/6)</f>
        <v>0</v>
      </c>
      <c r="C30" s="21">
        <f>$B$10*3-$B30*18</f>
        <v>0</v>
      </c>
      <c r="D30" s="21">
        <f>INT($C$10/6)</f>
        <v>0</v>
      </c>
      <c r="E30" s="21">
        <f>$C$10*3-$D30*18</f>
        <v>0</v>
      </c>
      <c r="F30" s="21">
        <f>B30+D30+IF((C30+E30)&gt;17,1,0)</f>
        <v>0</v>
      </c>
      <c r="G30" s="38">
        <f>IF((C30+E30)&gt;17,(C30+E30)-18,C30+E30)</f>
        <v>0</v>
      </c>
    </row>
    <row r="31" spans="1:7" ht="12.75" customHeight="1">
      <c r="A31" s="37" t="s">
        <v>16</v>
      </c>
      <c r="B31" s="21">
        <f>B10</f>
        <v>0</v>
      </c>
      <c r="C31" s="21"/>
      <c r="D31" s="21">
        <f>INT(C10/3)*2+IF(C10-INT(C10/3)*3=0,0,IF(C10-INT(C10/3)*3=1,0,1))</f>
        <v>0</v>
      </c>
      <c r="E31" s="21">
        <f>IF(C10-INT(C10/3)*3=0,0,IF(C10-INT(C10/3)*3=1,11,7))</f>
        <v>0</v>
      </c>
      <c r="F31" s="21">
        <f>B31+D31+IF((C31+E31)&gt;17,1,0)</f>
        <v>0</v>
      </c>
      <c r="G31" s="38">
        <f>IF((C31+E31)&gt;17,(C31+E31)-18,C31+E31)</f>
        <v>0</v>
      </c>
    </row>
    <row r="32" spans="1:7" ht="12.75" customHeight="1">
      <c r="A32" s="37" t="s">
        <v>17</v>
      </c>
      <c r="B32" s="21">
        <f>INT(B10/2)</f>
        <v>0</v>
      </c>
      <c r="C32" s="21">
        <f>IF((B10-B32*2)&gt;0,8,0)</f>
        <v>0</v>
      </c>
      <c r="D32" s="21">
        <f>INT(C10/3)</f>
        <v>0</v>
      </c>
      <c r="E32" s="21">
        <f>C10*6-D32*18</f>
        <v>0</v>
      </c>
      <c r="F32" s="21">
        <f>B32+D32+IF((C32+E32)=20,1,0)</f>
        <v>0</v>
      </c>
      <c r="G32" s="38">
        <f>IF((C32+E32)=20,0,C32+E32)</f>
        <v>0</v>
      </c>
    </row>
    <row r="33" spans="1:7" ht="12.75" customHeight="1">
      <c r="A33" s="37" t="s">
        <v>18</v>
      </c>
      <c r="B33" s="21">
        <f>INT(B10/3)</f>
        <v>0</v>
      </c>
      <c r="C33" s="21">
        <f>IF((B10-B33*3)&gt;0,(B10-B33*3)*5,0)</f>
        <v>0</v>
      </c>
      <c r="D33" s="21">
        <f>INT(C10/6)</f>
        <v>0</v>
      </c>
      <c r="E33" s="21">
        <f>C10*3-D33*18</f>
        <v>0</v>
      </c>
      <c r="F33" s="21">
        <f>IF(IF(B33*3&gt;0,IF((E33-B33*3)&gt;0,(E33-B33*3)+C33,C33),C33+E33)&gt;17,B33+D33+1,B33+D33)</f>
        <v>0</v>
      </c>
      <c r="G33" s="38">
        <f>IF(IF(B33*3&gt;0,IF((E33-B33*3)&gt;0,(E33-B33*3)+C33,C33),C33+E33)&gt;17,IF(B33*3&gt;0,IF((E33-B33*3)&gt;0,(E33-B33*3)+C33,C33),C33+E33)-18,IF(B33*3&gt;0,IF((E33-B33*3)&gt;0,(E33-B33*3)+C33,C33),C33+E33))</f>
        <v>0</v>
      </c>
    </row>
    <row r="34" spans="1:7" ht="13.5">
      <c r="A34" s="37" t="s">
        <v>25</v>
      </c>
      <c r="B34" s="21">
        <f>INT(B10/9)</f>
        <v>0</v>
      </c>
      <c r="C34" s="21">
        <f>B10*2-B34*18</f>
        <v>0</v>
      </c>
      <c r="D34" s="21">
        <f>INT(C10/9)</f>
        <v>0</v>
      </c>
      <c r="E34" s="21">
        <f>C10*2-D34*18</f>
        <v>0</v>
      </c>
      <c r="F34" s="21">
        <f>B34+D34+IF((C34+E34)&gt;17,1,0)</f>
        <v>0</v>
      </c>
      <c r="G34" s="38">
        <f>IF((C34+E34)&gt;17,(C34+E34)-18,C34+E34)</f>
        <v>0</v>
      </c>
    </row>
    <row r="35" spans="1:7" ht="13.5" thickBot="1">
      <c r="A35" s="44"/>
      <c r="B35" s="28"/>
      <c r="C35" s="28"/>
      <c r="D35" s="28"/>
      <c r="E35" s="28"/>
      <c r="F35" s="28"/>
      <c r="G35" s="29"/>
    </row>
    <row r="36" spans="1:7" s="49" customFormat="1" ht="46.5" customHeight="1" thickBot="1">
      <c r="A36" s="46" t="s">
        <v>29</v>
      </c>
      <c r="B36" s="47"/>
      <c r="C36" s="47"/>
      <c r="D36" s="47"/>
      <c r="E36" s="47"/>
      <c r="F36" s="47"/>
      <c r="G36" s="48"/>
    </row>
    <row r="37" spans="1:7" s="49" customFormat="1" ht="42.75" customHeight="1" thickBot="1">
      <c r="A37" s="46" t="s">
        <v>21</v>
      </c>
      <c r="B37" s="47"/>
      <c r="C37" s="47"/>
      <c r="D37" s="47"/>
      <c r="E37" s="47"/>
      <c r="F37" s="47"/>
      <c r="G37" s="48"/>
    </row>
  </sheetData>
  <sheetProtection password="DA29" sheet="1" objects="1" scenarios="1" selectLockedCells="1"/>
  <mergeCells count="15">
    <mergeCell ref="A13:A14"/>
    <mergeCell ref="A12:G12"/>
    <mergeCell ref="A24:G24"/>
    <mergeCell ref="B1:G1"/>
    <mergeCell ref="A4:G4"/>
    <mergeCell ref="B13:C13"/>
    <mergeCell ref="D13:E13"/>
    <mergeCell ref="F13:G13"/>
    <mergeCell ref="B5:G5"/>
    <mergeCell ref="A3:G3"/>
    <mergeCell ref="A36:G36"/>
    <mergeCell ref="A37:G37"/>
    <mergeCell ref="B25:C25"/>
    <mergeCell ref="D25:E25"/>
    <mergeCell ref="F25:G25"/>
  </mergeCells>
  <printOptions horizontalCentered="1"/>
  <pageMargins left="0.5905511811023623" right="0.5905511811023623" top="0.5905511811023623" bottom="0.7874015748031497" header="0.7874015748031497" footer="0.3937007874015748"/>
  <pageSetup firstPageNumber="1" useFirstPageNumber="1" horizontalDpi="300" verticalDpi="300" orientation="portrait" paperSize="9" r:id="rId4"/>
  <headerFooter alignWithMargins="0">
    <oddFooter>&amp;C&amp;"Arial,Grassetto"Gennaio 2009
Federazione Lavoratori della Conoscenza
&amp;"Arial,Grassetto Corsivo"www.flcgil.it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0.003906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sqref="A1"/>
    </sheetView>
  </sheetViews>
  <sheetFormatPr defaultColWidth="10.0039062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FLC Cgil</cp:lastModifiedBy>
  <cp:lastPrinted>2009-01-20T15:02:16Z</cp:lastPrinted>
  <dcterms:modified xsi:type="dcterms:W3CDTF">2009-01-20T15:02:18Z</dcterms:modified>
  <cp:category/>
  <cp:version/>
  <cp:contentType/>
  <cp:contentStatus/>
</cp:coreProperties>
</file>